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leet_analysis_31122021\"/>
    </mc:Choice>
  </mc:AlternateContent>
  <bookViews>
    <workbookView xWindow="0" yWindow="90" windowWidth="23955" windowHeight="14370"/>
  </bookViews>
  <sheets>
    <sheet name="summary" sheetId="2" r:id="rId1"/>
  </sheets>
  <definedNames>
    <definedName name="_xlnm.Print_Area" localSheetId="0">summary!$A$1:$X$67</definedName>
  </definedNames>
  <calcPr calcId="152511"/>
</workbook>
</file>

<file path=xl/calcChain.xml><?xml version="1.0" encoding="utf-8"?>
<calcChain xmlns="http://schemas.openxmlformats.org/spreadsheetml/2006/main">
  <c r="D12" i="2" l="1"/>
  <c r="C12" i="2"/>
  <c r="B12" i="2"/>
  <c r="A12" i="2"/>
  <c r="U65" i="2" l="1"/>
  <c r="Q65" i="2"/>
  <c r="M65" i="2"/>
  <c r="I65" i="2"/>
  <c r="E65" i="2"/>
  <c r="A65" i="2"/>
  <c r="U54" i="2"/>
  <c r="Q54" i="2"/>
  <c r="M54" i="2"/>
  <c r="I54" i="2"/>
  <c r="E54" i="2"/>
  <c r="A54" i="2"/>
  <c r="U43" i="2"/>
  <c r="Q43" i="2"/>
  <c r="M43" i="2"/>
  <c r="I43" i="2"/>
  <c r="E43" i="2"/>
  <c r="A43" i="2"/>
  <c r="U32" i="2"/>
  <c r="Q32" i="2"/>
  <c r="M32" i="2"/>
  <c r="I32" i="2"/>
  <c r="E32" i="2"/>
  <c r="A32" i="2"/>
  <c r="U8" i="2"/>
  <c r="Q8" i="2"/>
  <c r="M8" i="2"/>
  <c r="I8" i="2"/>
  <c r="E8" i="2"/>
  <c r="A8" i="2"/>
  <c r="G10" i="2"/>
  <c r="X6" i="2"/>
  <c r="W6" i="2"/>
  <c r="V6" i="2"/>
  <c r="U6" i="2"/>
  <c r="U7" i="2" s="1"/>
  <c r="T6" i="2"/>
  <c r="S6" i="2"/>
  <c r="R6" i="2"/>
  <c r="Q6" i="2"/>
  <c r="Q7" i="2" s="1"/>
  <c r="P6" i="2"/>
  <c r="O6" i="2"/>
  <c r="N6" i="2"/>
  <c r="M6" i="2"/>
  <c r="M7" i="2" s="1"/>
  <c r="L6" i="2"/>
  <c r="K6" i="2"/>
  <c r="J6" i="2"/>
  <c r="I6" i="2"/>
  <c r="H6" i="2"/>
  <c r="G6" i="2"/>
  <c r="F6" i="2"/>
  <c r="E6" i="2"/>
  <c r="E7" i="2" s="1"/>
  <c r="D6" i="2"/>
  <c r="C6" i="2"/>
  <c r="B6" i="2"/>
  <c r="A6" i="2"/>
  <c r="A7" i="2" s="1"/>
  <c r="I7" i="2"/>
  <c r="A9" i="2" l="1"/>
  <c r="U64" i="2"/>
  <c r="M64" i="2"/>
  <c r="I64" i="2"/>
  <c r="E64" i="2"/>
  <c r="A64" i="2"/>
  <c r="A66" i="2" s="1"/>
  <c r="V63" i="2"/>
  <c r="R63" i="2"/>
  <c r="Q64" i="2" s="1"/>
  <c r="U53" i="2" l="1"/>
  <c r="Q53" i="2"/>
  <c r="M53" i="2"/>
  <c r="I53" i="2"/>
  <c r="E53" i="2"/>
  <c r="A53" i="2"/>
  <c r="A55" i="2" s="1"/>
  <c r="U42" i="2" l="1"/>
  <c r="M42" i="2"/>
  <c r="E42" i="2"/>
  <c r="A42" i="2"/>
  <c r="V41" i="2"/>
  <c r="R41" i="2"/>
  <c r="Q42" i="2" s="1"/>
  <c r="J41" i="2"/>
  <c r="I42" i="2" s="1"/>
  <c r="A44" i="2" l="1"/>
  <c r="U31" i="2" l="1"/>
  <c r="Q31" i="2"/>
  <c r="M31" i="2"/>
  <c r="I31" i="2"/>
  <c r="K30" i="2"/>
  <c r="G30" i="2"/>
  <c r="F30" i="2"/>
  <c r="E31" i="2" s="1"/>
  <c r="E30" i="2"/>
  <c r="C30" i="2"/>
  <c r="A31" i="2" s="1"/>
  <c r="A33" i="2" l="1"/>
  <c r="U19" i="2" l="1"/>
  <c r="M19" i="2"/>
  <c r="E19" i="2"/>
  <c r="O19" i="2"/>
  <c r="K19" i="2"/>
  <c r="G19" i="2"/>
  <c r="C19" i="2"/>
  <c r="S19" i="2" l="1"/>
  <c r="E20" i="2" l="1"/>
  <c r="V19" i="2"/>
  <c r="U20" i="2" s="1"/>
  <c r="R19" i="2"/>
  <c r="N19" i="2"/>
  <c r="J19" i="2"/>
  <c r="F19" i="2"/>
  <c r="M20" i="2"/>
  <c r="A20" i="2"/>
  <c r="Q20" i="2"/>
  <c r="I20" i="2" l="1"/>
  <c r="A22" i="2" s="1"/>
  <c r="I21" i="2" s="1"/>
  <c r="E21" i="2" l="1"/>
  <c r="A21" i="2"/>
  <c r="M21" i="2"/>
  <c r="U21" i="2"/>
  <c r="Q21" i="2"/>
</calcChain>
</file>

<file path=xl/sharedStrings.xml><?xml version="1.0" encoding="utf-8"?>
<sst xmlns="http://schemas.openxmlformats.org/spreadsheetml/2006/main" count="239" uniqueCount="26">
  <si>
    <t>Age on 31/12/2020</t>
  </si>
  <si>
    <t>0 - 2 yo</t>
  </si>
  <si>
    <t>2 - 5 yo</t>
  </si>
  <si>
    <t>5 - 8 yo</t>
  </si>
  <si>
    <t>8 - 10 yo</t>
  </si>
  <si>
    <t>10 - 15 yo</t>
  </si>
  <si>
    <t>&gt;15 yo</t>
  </si>
  <si>
    <t>EURO 6c onwards</t>
  </si>
  <si>
    <t>EURO 6 a, b</t>
  </si>
  <si>
    <t>EURO 5b</t>
  </si>
  <si>
    <t>EURO 5a</t>
  </si>
  <si>
    <t>EURO 4</t>
  </si>
  <si>
    <t>EURO 3 and before</t>
  </si>
  <si>
    <t>Diesel</t>
  </si>
  <si>
    <t>Petrol</t>
  </si>
  <si>
    <t>Hybrid</t>
  </si>
  <si>
    <t>Pure Electric</t>
  </si>
  <si>
    <t>Average Km / year</t>
  </si>
  <si>
    <t>M1 Private - Licensed vehicles on 31/12/2020</t>
  </si>
  <si>
    <t>M1 - Hire (Z) - Licensed vehicles on 31/12/2020</t>
  </si>
  <si>
    <t>M1 - invalid - Licensed vehicles on 31/12/2020</t>
  </si>
  <si>
    <t>M1 Learners- Licensed vehicles on 31/12/2020</t>
  </si>
  <si>
    <t>M1- ALL - Licensed vehicles on 31/12/2020</t>
  </si>
  <si>
    <t>Weighted Average Km / year</t>
  </si>
  <si>
    <t>Note: EURO based on 1st date of Registration in any country</t>
  </si>
  <si>
    <t>M1 Taxis - Licensed vehicles on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</si>
</sst>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9"/>
      <color theme="1"/>
      <name val="Segoe UI"/>
      <family val="2"/>
      <charset val="1"/>
    </font>
    <font>
      <sz val="9"/>
      <color theme="1"/>
      <name val="Segoe U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6" borderId="1" xfId="0" applyFill="1" applyBorder="1"/>
    <xf numFmtId="0" fontId="0" fillId="2" borderId="1" xfId="0" applyFill="1" applyBorder="1"/>
    <xf numFmtId="0" fontId="0" fillId="7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8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9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3" fontId="0" fillId="0" borderId="1" xfId="0" applyNumberFormat="1" applyBorder="1"/>
    <xf numFmtId="3" fontId="0" fillId="6" borderId="1" xfId="0" applyNumberFormat="1" applyFill="1" applyBorder="1"/>
    <xf numFmtId="3" fontId="0" fillId="2" borderId="1" xfId="0" applyNumberFormat="1" applyFill="1" applyBorder="1"/>
    <xf numFmtId="3" fontId="0" fillId="7" borderId="1" xfId="0" applyNumberFormat="1" applyFill="1" applyBorder="1"/>
    <xf numFmtId="3" fontId="0" fillId="3" borderId="1" xfId="0" applyNumberFormat="1" applyFill="1" applyBorder="1"/>
    <xf numFmtId="3" fontId="0" fillId="8" borderId="1" xfId="0" applyNumberFormat="1" applyFill="1" applyBorder="1"/>
    <xf numFmtId="3" fontId="0" fillId="4" borderId="1" xfId="0" applyNumberFormat="1" applyFill="1" applyBorder="1"/>
    <xf numFmtId="3" fontId="0" fillId="9" borderId="1" xfId="0" applyNumberFormat="1" applyFill="1" applyBorder="1"/>
    <xf numFmtId="3" fontId="0" fillId="5" borderId="1" xfId="0" applyNumberFormat="1" applyFill="1" applyBorder="1"/>
    <xf numFmtId="0" fontId="0" fillId="10" borderId="1" xfId="0" applyFill="1" applyBorder="1"/>
    <xf numFmtId="0" fontId="0" fillId="10" borderId="1" xfId="0" applyFill="1" applyBorder="1" applyAlignment="1">
      <alignment wrapText="1"/>
    </xf>
    <xf numFmtId="10" fontId="0" fillId="10" borderId="1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3" fontId="0" fillId="5" borderId="4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3" fontId="0" fillId="0" borderId="2" xfId="0" applyNumberFormat="1" applyBorder="1" applyAlignment="1">
      <alignment horizontal="left" vertical="center"/>
    </xf>
    <xf numFmtId="3" fontId="0" fillId="0" borderId="3" xfId="0" applyNumberFormat="1" applyBorder="1" applyAlignment="1">
      <alignment horizontal="left" vertical="center"/>
    </xf>
    <xf numFmtId="3" fontId="0" fillId="0" borderId="4" xfId="0" applyNumberFormat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tabSelected="1" workbookViewId="0">
      <selection activeCell="AA7" sqref="AA7"/>
    </sheetView>
  </sheetViews>
  <sheetFormatPr defaultRowHeight="12" x14ac:dyDescent="0.2"/>
  <cols>
    <col min="1" max="3" width="7" customWidth="1"/>
    <col min="4" max="4" width="8.1640625" customWidth="1"/>
    <col min="5" max="7" width="6.6640625" customWidth="1"/>
    <col min="8" max="8" width="7.6640625" customWidth="1"/>
    <col min="9" max="11" width="7.33203125" customWidth="1"/>
    <col min="12" max="12" width="7.83203125" customWidth="1"/>
    <col min="13" max="16" width="7.1640625" customWidth="1"/>
    <col min="17" max="20" width="7.5" customWidth="1"/>
    <col min="21" max="24" width="7.33203125" customWidth="1"/>
  </cols>
  <sheetData>
    <row r="1" spans="1:24" x14ac:dyDescent="0.2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x14ac:dyDescent="0.2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x14ac:dyDescent="0.2">
      <c r="A3" s="34" t="s">
        <v>1</v>
      </c>
      <c r="B3" s="34"/>
      <c r="C3" s="34"/>
      <c r="D3" s="34"/>
      <c r="E3" s="34" t="s">
        <v>2</v>
      </c>
      <c r="F3" s="34"/>
      <c r="G3" s="34"/>
      <c r="H3" s="34"/>
      <c r="I3" s="49" t="s">
        <v>3</v>
      </c>
      <c r="J3" s="49"/>
      <c r="K3" s="49"/>
      <c r="L3" s="49"/>
      <c r="M3" s="50" t="s">
        <v>4</v>
      </c>
      <c r="N3" s="50"/>
      <c r="O3" s="50"/>
      <c r="P3" s="50"/>
      <c r="Q3" s="51" t="s">
        <v>5</v>
      </c>
      <c r="R3" s="51"/>
      <c r="S3" s="51"/>
      <c r="T3" s="51"/>
      <c r="U3" s="39" t="s">
        <v>6</v>
      </c>
      <c r="V3" s="39"/>
      <c r="W3" s="39"/>
      <c r="X3" s="39"/>
    </row>
    <row r="4" spans="1:24" x14ac:dyDescent="0.2">
      <c r="A4" s="34" t="s">
        <v>7</v>
      </c>
      <c r="B4" s="34"/>
      <c r="C4" s="34"/>
      <c r="D4" s="34"/>
      <c r="E4" s="34" t="s">
        <v>8</v>
      </c>
      <c r="F4" s="34"/>
      <c r="G4" s="34"/>
      <c r="H4" s="34"/>
      <c r="I4" s="49" t="s">
        <v>9</v>
      </c>
      <c r="J4" s="49"/>
      <c r="K4" s="49"/>
      <c r="L4" s="49"/>
      <c r="M4" s="50" t="s">
        <v>10</v>
      </c>
      <c r="N4" s="50"/>
      <c r="O4" s="50"/>
      <c r="P4" s="50"/>
      <c r="Q4" s="51" t="s">
        <v>11</v>
      </c>
      <c r="R4" s="51"/>
      <c r="S4" s="51"/>
      <c r="T4" s="51"/>
      <c r="U4" s="39" t="s">
        <v>12</v>
      </c>
      <c r="V4" s="39"/>
      <c r="W4" s="39"/>
      <c r="X4" s="39"/>
    </row>
    <row r="5" spans="1:24" ht="36" x14ac:dyDescent="0.2">
      <c r="A5" s="1" t="s">
        <v>13</v>
      </c>
      <c r="B5" s="1" t="s">
        <v>14</v>
      </c>
      <c r="C5" s="1" t="s">
        <v>15</v>
      </c>
      <c r="D5" s="2" t="s">
        <v>16</v>
      </c>
      <c r="E5" s="3" t="s">
        <v>13</v>
      </c>
      <c r="F5" s="1" t="s">
        <v>14</v>
      </c>
      <c r="G5" s="1" t="s">
        <v>15</v>
      </c>
      <c r="H5" s="2" t="s">
        <v>16</v>
      </c>
      <c r="I5" s="4" t="s">
        <v>13</v>
      </c>
      <c r="J5" s="1" t="s">
        <v>14</v>
      </c>
      <c r="K5" s="1" t="s">
        <v>15</v>
      </c>
      <c r="L5" s="2" t="s">
        <v>16</v>
      </c>
      <c r="M5" s="5" t="s">
        <v>13</v>
      </c>
      <c r="N5" s="6" t="s">
        <v>14</v>
      </c>
      <c r="O5" s="6" t="s">
        <v>15</v>
      </c>
      <c r="P5" s="7" t="s">
        <v>16</v>
      </c>
      <c r="Q5" s="8" t="s">
        <v>13</v>
      </c>
      <c r="R5" s="9" t="s">
        <v>14</v>
      </c>
      <c r="S5" s="9" t="s">
        <v>15</v>
      </c>
      <c r="T5" s="10" t="s">
        <v>16</v>
      </c>
      <c r="U5" s="11" t="s">
        <v>13</v>
      </c>
      <c r="V5" s="12" t="s">
        <v>14</v>
      </c>
      <c r="W5" s="12" t="s">
        <v>15</v>
      </c>
      <c r="X5" s="13" t="s">
        <v>16</v>
      </c>
    </row>
    <row r="6" spans="1:24" x14ac:dyDescent="0.2">
      <c r="A6" s="14">
        <f>A19+A30+A41+A52+A63</f>
        <v>7559</v>
      </c>
      <c r="B6" s="14">
        <f t="shared" ref="B6:X6" si="0">B19+B30+B41+B52+B63</f>
        <v>12436</v>
      </c>
      <c r="C6" s="14">
        <f t="shared" si="0"/>
        <v>2454</v>
      </c>
      <c r="D6" s="14">
        <f t="shared" si="0"/>
        <v>81</v>
      </c>
      <c r="E6" s="15">
        <f t="shared" si="0"/>
        <v>24760</v>
      </c>
      <c r="F6" s="14">
        <f t="shared" si="0"/>
        <v>30022</v>
      </c>
      <c r="G6" s="14">
        <f t="shared" si="0"/>
        <v>3226</v>
      </c>
      <c r="H6" s="14">
        <f t="shared" si="0"/>
        <v>78</v>
      </c>
      <c r="I6" s="16">
        <f t="shared" si="0"/>
        <v>26372</v>
      </c>
      <c r="J6" s="14">
        <f t="shared" si="0"/>
        <v>39170</v>
      </c>
      <c r="K6" s="14">
        <f t="shared" si="0"/>
        <v>1742</v>
      </c>
      <c r="L6" s="14">
        <f t="shared" si="0"/>
        <v>55</v>
      </c>
      <c r="M6" s="17">
        <f t="shared" si="0"/>
        <v>12136</v>
      </c>
      <c r="N6" s="18">
        <f t="shared" si="0"/>
        <v>36787</v>
      </c>
      <c r="O6" s="18">
        <f t="shared" si="0"/>
        <v>838</v>
      </c>
      <c r="P6" s="18">
        <f t="shared" si="0"/>
        <v>19</v>
      </c>
      <c r="Q6" s="19">
        <f t="shared" si="0"/>
        <v>29718</v>
      </c>
      <c r="R6" s="20">
        <f t="shared" si="0"/>
        <v>124848</v>
      </c>
      <c r="S6" s="20">
        <f t="shared" si="0"/>
        <v>1558</v>
      </c>
      <c r="T6" s="20">
        <f t="shared" si="0"/>
        <v>7</v>
      </c>
      <c r="U6" s="21">
        <f t="shared" si="0"/>
        <v>21651</v>
      </c>
      <c r="V6" s="22">
        <f t="shared" si="0"/>
        <v>200478</v>
      </c>
      <c r="W6" s="22">
        <f t="shared" si="0"/>
        <v>154</v>
      </c>
      <c r="X6" s="22">
        <f t="shared" si="0"/>
        <v>1</v>
      </c>
    </row>
    <row r="7" spans="1:24" x14ac:dyDescent="0.2">
      <c r="A7" s="31">
        <f>A6+B6+C6+D6</f>
        <v>22530</v>
      </c>
      <c r="B7" s="32"/>
      <c r="C7" s="32"/>
      <c r="D7" s="33"/>
      <c r="E7" s="31">
        <f>E6+F6+G6+H6</f>
        <v>58086</v>
      </c>
      <c r="F7" s="32"/>
      <c r="G7" s="32"/>
      <c r="H7" s="33"/>
      <c r="I7" s="31">
        <f>I6+J6+K6+L6</f>
        <v>67339</v>
      </c>
      <c r="J7" s="32"/>
      <c r="K7" s="32"/>
      <c r="L7" s="33"/>
      <c r="M7" s="40">
        <f>M6+N6+O6+P6</f>
        <v>49780</v>
      </c>
      <c r="N7" s="41"/>
      <c r="O7" s="41"/>
      <c r="P7" s="42"/>
      <c r="Q7" s="43">
        <f>Q6+R6+S6+T6</f>
        <v>156131</v>
      </c>
      <c r="R7" s="44"/>
      <c r="S7" s="44"/>
      <c r="T7" s="45"/>
      <c r="U7" s="46">
        <f>U6+V6+W6+X6</f>
        <v>222284</v>
      </c>
      <c r="V7" s="47"/>
      <c r="W7" s="47"/>
      <c r="X7" s="48"/>
    </row>
    <row r="8" spans="1:24" x14ac:dyDescent="0.2">
      <c r="A8" s="36">
        <f>A7/$A$9</f>
        <v>3.9104399895860453E-2</v>
      </c>
      <c r="B8" s="36"/>
      <c r="C8" s="36"/>
      <c r="D8" s="36"/>
      <c r="E8" s="36">
        <f>E7/$A$9</f>
        <v>0.10081749544389482</v>
      </c>
      <c r="F8" s="36"/>
      <c r="G8" s="36"/>
      <c r="H8" s="36"/>
      <c r="I8" s="36">
        <f>I7/$A$9</f>
        <v>0.11687754924932743</v>
      </c>
      <c r="J8" s="36"/>
      <c r="K8" s="36"/>
      <c r="L8" s="36"/>
      <c r="M8" s="37">
        <f>M7/$A$9</f>
        <v>8.640111082183459E-2</v>
      </c>
      <c r="N8" s="37"/>
      <c r="O8" s="37"/>
      <c r="P8" s="37"/>
      <c r="Q8" s="38">
        <f>Q7/$A$9</f>
        <v>0.27099019352599152</v>
      </c>
      <c r="R8" s="38"/>
      <c r="S8" s="38"/>
      <c r="T8" s="38"/>
      <c r="U8" s="30">
        <f>U7/$A$9</f>
        <v>0.38580925106309122</v>
      </c>
      <c r="V8" s="30"/>
      <c r="W8" s="30"/>
      <c r="X8" s="30"/>
    </row>
    <row r="9" spans="1:24" x14ac:dyDescent="0.2">
      <c r="A9" s="31">
        <f>A7+E7+I7+M7+Q7+U7</f>
        <v>576150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3"/>
    </row>
    <row r="10" spans="1:24" x14ac:dyDescent="0.2">
      <c r="A10" s="34" t="s">
        <v>23</v>
      </c>
      <c r="B10" s="34"/>
      <c r="C10" s="34"/>
      <c r="D10" s="34"/>
      <c r="E10" s="34"/>
      <c r="F10" s="34"/>
      <c r="G10" s="35">
        <f>((A22*G23)+(A33*G34)+(A44*G45)+(A55*G56)+(A66*G67))/A9</f>
        <v>11707.946970407012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ht="24" x14ac:dyDescent="0.2">
      <c r="A11" s="23" t="s">
        <v>13</v>
      </c>
      <c r="B11" s="23" t="s">
        <v>14</v>
      </c>
      <c r="C11" s="23" t="s">
        <v>15</v>
      </c>
      <c r="D11" s="24" t="s">
        <v>16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7"/>
    </row>
    <row r="12" spans="1:24" x14ac:dyDescent="0.2">
      <c r="A12" s="25">
        <f>(A6+E6+I6+M6+Q6+U6)/$A$9</f>
        <v>0.21209060140588387</v>
      </c>
      <c r="B12" s="25">
        <f t="shared" ref="B12:D12" si="1">(B6+F6+J6+N6+R6+V6)/$A$9</f>
        <v>0.77018311203679601</v>
      </c>
      <c r="C12" s="25">
        <f t="shared" si="1"/>
        <v>1.7307992710231711E-2</v>
      </c>
      <c r="D12" s="25">
        <f t="shared" si="1"/>
        <v>4.1829384708843182E-4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9"/>
    </row>
    <row r="13" spans="1:24" ht="60" customHeight="1" x14ac:dyDescent="0.2">
      <c r="A13" s="64" t="s">
        <v>24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6"/>
    </row>
    <row r="14" spans="1:24" x14ac:dyDescent="0.2">
      <c r="A14" s="34" t="s">
        <v>18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24" x14ac:dyDescent="0.2">
      <c r="A15" s="34" t="s">
        <v>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x14ac:dyDescent="0.2">
      <c r="A16" s="34" t="s">
        <v>1</v>
      </c>
      <c r="B16" s="34"/>
      <c r="C16" s="34"/>
      <c r="D16" s="34"/>
      <c r="E16" s="34" t="s">
        <v>2</v>
      </c>
      <c r="F16" s="34"/>
      <c r="G16" s="34"/>
      <c r="H16" s="34"/>
      <c r="I16" s="49" t="s">
        <v>3</v>
      </c>
      <c r="J16" s="49"/>
      <c r="K16" s="49"/>
      <c r="L16" s="49"/>
      <c r="M16" s="50" t="s">
        <v>4</v>
      </c>
      <c r="N16" s="50"/>
      <c r="O16" s="50"/>
      <c r="P16" s="50"/>
      <c r="Q16" s="51" t="s">
        <v>5</v>
      </c>
      <c r="R16" s="51"/>
      <c r="S16" s="51"/>
      <c r="T16" s="51"/>
      <c r="U16" s="39" t="s">
        <v>6</v>
      </c>
      <c r="V16" s="39"/>
      <c r="W16" s="39"/>
      <c r="X16" s="39"/>
    </row>
    <row r="17" spans="1:24" x14ac:dyDescent="0.2">
      <c r="A17" s="34" t="s">
        <v>7</v>
      </c>
      <c r="B17" s="34"/>
      <c r="C17" s="34"/>
      <c r="D17" s="34"/>
      <c r="E17" s="34" t="s">
        <v>8</v>
      </c>
      <c r="F17" s="34"/>
      <c r="G17" s="34"/>
      <c r="H17" s="34"/>
      <c r="I17" s="49" t="s">
        <v>9</v>
      </c>
      <c r="J17" s="49"/>
      <c r="K17" s="49"/>
      <c r="L17" s="49"/>
      <c r="M17" s="50" t="s">
        <v>10</v>
      </c>
      <c r="N17" s="50"/>
      <c r="O17" s="50"/>
      <c r="P17" s="50"/>
      <c r="Q17" s="51" t="s">
        <v>11</v>
      </c>
      <c r="R17" s="51"/>
      <c r="S17" s="51"/>
      <c r="T17" s="51"/>
      <c r="U17" s="39" t="s">
        <v>12</v>
      </c>
      <c r="V17" s="39"/>
      <c r="W17" s="39"/>
      <c r="X17" s="39"/>
    </row>
    <row r="18" spans="1:24" ht="36" x14ac:dyDescent="0.2">
      <c r="A18" s="1" t="s">
        <v>13</v>
      </c>
      <c r="B18" s="1" t="s">
        <v>14</v>
      </c>
      <c r="C18" s="1" t="s">
        <v>15</v>
      </c>
      <c r="D18" s="2" t="s">
        <v>16</v>
      </c>
      <c r="E18" s="3" t="s">
        <v>13</v>
      </c>
      <c r="F18" s="1" t="s">
        <v>14</v>
      </c>
      <c r="G18" s="1" t="s">
        <v>15</v>
      </c>
      <c r="H18" s="2" t="s">
        <v>16</v>
      </c>
      <c r="I18" s="4" t="s">
        <v>13</v>
      </c>
      <c r="J18" s="1" t="s">
        <v>14</v>
      </c>
      <c r="K18" s="1" t="s">
        <v>15</v>
      </c>
      <c r="L18" s="2" t="s">
        <v>16</v>
      </c>
      <c r="M18" s="5" t="s">
        <v>13</v>
      </c>
      <c r="N18" s="6" t="s">
        <v>14</v>
      </c>
      <c r="O18" s="6" t="s">
        <v>15</v>
      </c>
      <c r="P18" s="7" t="s">
        <v>16</v>
      </c>
      <c r="Q18" s="8" t="s">
        <v>13</v>
      </c>
      <c r="R18" s="9" t="s">
        <v>14</v>
      </c>
      <c r="S18" s="9" t="s">
        <v>15</v>
      </c>
      <c r="T18" s="10" t="s">
        <v>16</v>
      </c>
      <c r="U18" s="11" t="s">
        <v>13</v>
      </c>
      <c r="V18" s="12" t="s">
        <v>14</v>
      </c>
      <c r="W18" s="12" t="s">
        <v>15</v>
      </c>
      <c r="X18" s="13" t="s">
        <v>16</v>
      </c>
    </row>
    <row r="19" spans="1:24" x14ac:dyDescent="0.2">
      <c r="A19" s="14">
        <v>7019</v>
      </c>
      <c r="B19" s="14">
        <v>10787</v>
      </c>
      <c r="C19" s="14">
        <f>30+999+1234+11+102</f>
        <v>2376</v>
      </c>
      <c r="D19" s="14">
        <v>78</v>
      </c>
      <c r="E19" s="15">
        <f>11+23380</f>
        <v>23391</v>
      </c>
      <c r="F19" s="14">
        <f>3+25434</f>
        <v>25437</v>
      </c>
      <c r="G19" s="14">
        <f>1+394+2754+1</f>
        <v>3150</v>
      </c>
      <c r="H19" s="14">
        <v>78</v>
      </c>
      <c r="I19" s="16">
        <v>25223</v>
      </c>
      <c r="J19" s="14">
        <f>12+35360</f>
        <v>35372</v>
      </c>
      <c r="K19" s="14">
        <f>74+1573+10</f>
        <v>1657</v>
      </c>
      <c r="L19" s="14">
        <v>55</v>
      </c>
      <c r="M19" s="17">
        <f>1+11574</f>
        <v>11575</v>
      </c>
      <c r="N19" s="18">
        <f>22+34788</f>
        <v>34810</v>
      </c>
      <c r="O19" s="18">
        <f>2+813+1</f>
        <v>816</v>
      </c>
      <c r="P19" s="18">
        <v>19</v>
      </c>
      <c r="Q19" s="19">
        <v>28588</v>
      </c>
      <c r="R19" s="20">
        <f>166+123196</f>
        <v>123362</v>
      </c>
      <c r="S19" s="20">
        <f>7+1525</f>
        <v>1532</v>
      </c>
      <c r="T19" s="20">
        <v>7</v>
      </c>
      <c r="U19" s="21">
        <f>2+20732</f>
        <v>20734</v>
      </c>
      <c r="V19" s="22">
        <f>328+198951</f>
        <v>199279</v>
      </c>
      <c r="W19" s="22">
        <v>148</v>
      </c>
      <c r="X19" s="22">
        <v>1</v>
      </c>
    </row>
    <row r="20" spans="1:24" x14ac:dyDescent="0.2">
      <c r="A20" s="31">
        <f>A19+B19+C19+D19</f>
        <v>20260</v>
      </c>
      <c r="B20" s="32"/>
      <c r="C20" s="32"/>
      <c r="D20" s="33"/>
      <c r="E20" s="31">
        <f>E19+F19+G19+H19</f>
        <v>52056</v>
      </c>
      <c r="F20" s="32"/>
      <c r="G20" s="32"/>
      <c r="H20" s="33"/>
      <c r="I20" s="31">
        <f>I19+J19+K19+L19</f>
        <v>62307</v>
      </c>
      <c r="J20" s="32"/>
      <c r="K20" s="32"/>
      <c r="L20" s="33"/>
      <c r="M20" s="40">
        <f>M19+N19+O19+P19</f>
        <v>47220</v>
      </c>
      <c r="N20" s="41"/>
      <c r="O20" s="41"/>
      <c r="P20" s="42"/>
      <c r="Q20" s="43">
        <f>Q19+R19+S19+T19</f>
        <v>153489</v>
      </c>
      <c r="R20" s="44"/>
      <c r="S20" s="44"/>
      <c r="T20" s="45"/>
      <c r="U20" s="46">
        <f>U19+V19+W19+X19</f>
        <v>220162</v>
      </c>
      <c r="V20" s="47"/>
      <c r="W20" s="47"/>
      <c r="X20" s="48"/>
    </row>
    <row r="21" spans="1:24" x14ac:dyDescent="0.2">
      <c r="A21" s="36">
        <f>A20/$A$22</f>
        <v>3.6472041102154115E-2</v>
      </c>
      <c r="B21" s="36"/>
      <c r="C21" s="36"/>
      <c r="D21" s="36"/>
      <c r="E21" s="36">
        <f>E20/$A$22</f>
        <v>9.3711183199098463E-2</v>
      </c>
      <c r="F21" s="36"/>
      <c r="G21" s="36"/>
      <c r="H21" s="36"/>
      <c r="I21" s="36">
        <f>I20/$A$22</f>
        <v>0.11216502788508967</v>
      </c>
      <c r="J21" s="36"/>
      <c r="K21" s="36"/>
      <c r="L21" s="36"/>
      <c r="M21" s="37">
        <f>M20/$A$22</f>
        <v>8.5005418600380925E-2</v>
      </c>
      <c r="N21" s="37"/>
      <c r="O21" s="37"/>
      <c r="P21" s="37"/>
      <c r="Q21" s="38">
        <f>Q20/$A$22</f>
        <v>0.2763108152383284</v>
      </c>
      <c r="R21" s="38"/>
      <c r="S21" s="38"/>
      <c r="T21" s="38"/>
      <c r="U21" s="30">
        <f>U20/$A$22</f>
        <v>0.39633551397494843</v>
      </c>
      <c r="V21" s="30"/>
      <c r="W21" s="30"/>
      <c r="X21" s="30"/>
    </row>
    <row r="22" spans="1:24" x14ac:dyDescent="0.2">
      <c r="A22" s="31">
        <f>A20+E20+I20+M20+Q20+U20</f>
        <v>555494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3"/>
    </row>
    <row r="23" spans="1:24" x14ac:dyDescent="0.2">
      <c r="A23" s="34" t="s">
        <v>17</v>
      </c>
      <c r="B23" s="34"/>
      <c r="C23" s="34"/>
      <c r="D23" s="34"/>
      <c r="E23" s="34"/>
      <c r="F23" s="34"/>
      <c r="G23" s="35">
        <v>11583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ht="61.5" customHeight="1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1:24" x14ac:dyDescent="0.2">
      <c r="A25" s="34" t="s">
        <v>19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x14ac:dyDescent="0.2">
      <c r="A26" s="34" t="s">
        <v>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x14ac:dyDescent="0.2">
      <c r="A27" s="34" t="s">
        <v>1</v>
      </c>
      <c r="B27" s="34"/>
      <c r="C27" s="34"/>
      <c r="D27" s="34"/>
      <c r="E27" s="34" t="s">
        <v>2</v>
      </c>
      <c r="F27" s="34"/>
      <c r="G27" s="34"/>
      <c r="H27" s="34"/>
      <c r="I27" s="49" t="s">
        <v>3</v>
      </c>
      <c r="J27" s="49"/>
      <c r="K27" s="49"/>
      <c r="L27" s="49"/>
      <c r="M27" s="50" t="s">
        <v>4</v>
      </c>
      <c r="N27" s="50"/>
      <c r="O27" s="50"/>
      <c r="P27" s="50"/>
      <c r="Q27" s="51" t="s">
        <v>5</v>
      </c>
      <c r="R27" s="51"/>
      <c r="S27" s="51"/>
      <c r="T27" s="51"/>
      <c r="U27" s="39" t="s">
        <v>6</v>
      </c>
      <c r="V27" s="39"/>
      <c r="W27" s="39"/>
      <c r="X27" s="39"/>
    </row>
    <row r="28" spans="1:24" x14ac:dyDescent="0.2">
      <c r="A28" s="34" t="s">
        <v>7</v>
      </c>
      <c r="B28" s="34"/>
      <c r="C28" s="34"/>
      <c r="D28" s="34"/>
      <c r="E28" s="34" t="s">
        <v>8</v>
      </c>
      <c r="F28" s="34"/>
      <c r="G28" s="34"/>
      <c r="H28" s="34"/>
      <c r="I28" s="49" t="s">
        <v>9</v>
      </c>
      <c r="J28" s="49"/>
      <c r="K28" s="49"/>
      <c r="L28" s="49"/>
      <c r="M28" s="50" t="s">
        <v>10</v>
      </c>
      <c r="N28" s="50"/>
      <c r="O28" s="50"/>
      <c r="P28" s="50"/>
      <c r="Q28" s="51" t="s">
        <v>11</v>
      </c>
      <c r="R28" s="51"/>
      <c r="S28" s="51"/>
      <c r="T28" s="51"/>
      <c r="U28" s="39" t="s">
        <v>12</v>
      </c>
      <c r="V28" s="39"/>
      <c r="W28" s="39"/>
      <c r="X28" s="39"/>
    </row>
    <row r="29" spans="1:24" ht="36" x14ac:dyDescent="0.2">
      <c r="A29" s="1" t="s">
        <v>13</v>
      </c>
      <c r="B29" s="1" t="s">
        <v>14</v>
      </c>
      <c r="C29" s="1" t="s">
        <v>15</v>
      </c>
      <c r="D29" s="2" t="s">
        <v>16</v>
      </c>
      <c r="E29" s="3" t="s">
        <v>13</v>
      </c>
      <c r="F29" s="1" t="s">
        <v>14</v>
      </c>
      <c r="G29" s="1" t="s">
        <v>15</v>
      </c>
      <c r="H29" s="2" t="s">
        <v>16</v>
      </c>
      <c r="I29" s="4" t="s">
        <v>13</v>
      </c>
      <c r="J29" s="1" t="s">
        <v>14</v>
      </c>
      <c r="K29" s="1" t="s">
        <v>15</v>
      </c>
      <c r="L29" s="2" t="s">
        <v>16</v>
      </c>
      <c r="M29" s="5" t="s">
        <v>13</v>
      </c>
      <c r="N29" s="6" t="s">
        <v>14</v>
      </c>
      <c r="O29" s="6" t="s">
        <v>15</v>
      </c>
      <c r="P29" s="7" t="s">
        <v>16</v>
      </c>
      <c r="Q29" s="8" t="s">
        <v>13</v>
      </c>
      <c r="R29" s="9" t="s">
        <v>14</v>
      </c>
      <c r="S29" s="9" t="s">
        <v>15</v>
      </c>
      <c r="T29" s="10" t="s">
        <v>16</v>
      </c>
      <c r="U29" s="11" t="s">
        <v>13</v>
      </c>
      <c r="V29" s="12" t="s">
        <v>14</v>
      </c>
      <c r="W29" s="12" t="s">
        <v>15</v>
      </c>
      <c r="X29" s="13" t="s">
        <v>16</v>
      </c>
    </row>
    <row r="30" spans="1:24" x14ac:dyDescent="0.2">
      <c r="A30" s="14">
        <v>494</v>
      </c>
      <c r="B30" s="14">
        <v>1574</v>
      </c>
      <c r="C30" s="14">
        <f>15+17+19</f>
        <v>51</v>
      </c>
      <c r="D30" s="14">
        <v>3</v>
      </c>
      <c r="E30" s="15">
        <f>1031+1</f>
        <v>1032</v>
      </c>
      <c r="F30" s="14">
        <f>4356+1</f>
        <v>4357</v>
      </c>
      <c r="G30" s="14">
        <f>12+32</f>
        <v>44</v>
      </c>
      <c r="H30" s="14">
        <v>0</v>
      </c>
      <c r="I30" s="16">
        <v>577</v>
      </c>
      <c r="J30" s="14">
        <v>3403</v>
      </c>
      <c r="K30" s="14">
        <f>5+59</f>
        <v>64</v>
      </c>
      <c r="L30" s="14">
        <v>0</v>
      </c>
      <c r="M30" s="17">
        <v>207</v>
      </c>
      <c r="N30" s="18">
        <v>1626</v>
      </c>
      <c r="O30" s="18">
        <v>9</v>
      </c>
      <c r="P30" s="18">
        <v>0</v>
      </c>
      <c r="Q30" s="19">
        <v>76</v>
      </c>
      <c r="R30" s="20">
        <v>601</v>
      </c>
      <c r="S30" s="20">
        <v>1</v>
      </c>
      <c r="T30" s="20">
        <v>0</v>
      </c>
      <c r="U30" s="21">
        <v>0</v>
      </c>
      <c r="V30" s="22">
        <v>0</v>
      </c>
      <c r="W30" s="22">
        <v>0</v>
      </c>
      <c r="X30" s="22">
        <v>0</v>
      </c>
    </row>
    <row r="31" spans="1:24" x14ac:dyDescent="0.2">
      <c r="A31" s="31">
        <f>A30+B30+C30+D30</f>
        <v>2122</v>
      </c>
      <c r="B31" s="32"/>
      <c r="C31" s="32"/>
      <c r="D31" s="33"/>
      <c r="E31" s="31">
        <f>E30+F30+G30+H30</f>
        <v>5433</v>
      </c>
      <c r="F31" s="32"/>
      <c r="G31" s="32"/>
      <c r="H31" s="33"/>
      <c r="I31" s="31">
        <f>I30+J30+K30+L30</f>
        <v>4044</v>
      </c>
      <c r="J31" s="32"/>
      <c r="K31" s="32"/>
      <c r="L31" s="33"/>
      <c r="M31" s="40">
        <f>M30+N30+O30+P30</f>
        <v>1842</v>
      </c>
      <c r="N31" s="41"/>
      <c r="O31" s="41"/>
      <c r="P31" s="42"/>
      <c r="Q31" s="43">
        <f>Q30+R30+S30+T30</f>
        <v>678</v>
      </c>
      <c r="R31" s="44"/>
      <c r="S31" s="44"/>
      <c r="T31" s="45"/>
      <c r="U31" s="46">
        <f>U30+V30+W30+X30</f>
        <v>0</v>
      </c>
      <c r="V31" s="47"/>
      <c r="W31" s="47"/>
      <c r="X31" s="48"/>
    </row>
    <row r="32" spans="1:24" x14ac:dyDescent="0.2">
      <c r="A32" s="36">
        <f>A31/$A$33</f>
        <v>0.15029393016502585</v>
      </c>
      <c r="B32" s="36"/>
      <c r="C32" s="36"/>
      <c r="D32" s="36"/>
      <c r="E32" s="36">
        <f>E31/$A$33</f>
        <v>0.38480062327360293</v>
      </c>
      <c r="F32" s="36"/>
      <c r="G32" s="36"/>
      <c r="H32" s="36"/>
      <c r="I32" s="36">
        <f>I31/$A$33</f>
        <v>0.28642255117217935</v>
      </c>
      <c r="J32" s="36"/>
      <c r="K32" s="36"/>
      <c r="L32" s="36"/>
      <c r="M32" s="37">
        <f>M31/$A$33</f>
        <v>0.13046249734400453</v>
      </c>
      <c r="N32" s="37"/>
      <c r="O32" s="37"/>
      <c r="P32" s="37"/>
      <c r="Q32" s="38">
        <f>Q31/$A$33</f>
        <v>4.8020398045187339E-2</v>
      </c>
      <c r="R32" s="38"/>
      <c r="S32" s="38"/>
      <c r="T32" s="38"/>
      <c r="U32" s="30">
        <f>U31/$A$33</f>
        <v>0</v>
      </c>
      <c r="V32" s="30"/>
      <c r="W32" s="30"/>
      <c r="X32" s="30"/>
    </row>
    <row r="33" spans="1:24" x14ac:dyDescent="0.2">
      <c r="A33" s="31">
        <f>A31+E31+I31+M31+Q31+U31</f>
        <v>14119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3"/>
    </row>
    <row r="34" spans="1:24" x14ac:dyDescent="0.2">
      <c r="A34" s="34" t="s">
        <v>17</v>
      </c>
      <c r="B34" s="34"/>
      <c r="C34" s="34"/>
      <c r="D34" s="34"/>
      <c r="E34" s="34"/>
      <c r="F34" s="34"/>
      <c r="G34" s="35">
        <v>11515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1:24" ht="61.5" customHeight="1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1:24" x14ac:dyDescent="0.2">
      <c r="A36" s="34" t="s">
        <v>20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4" x14ac:dyDescent="0.2">
      <c r="A37" s="34" t="s">
        <v>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x14ac:dyDescent="0.2">
      <c r="A38" s="34" t="s">
        <v>1</v>
      </c>
      <c r="B38" s="34"/>
      <c r="C38" s="34"/>
      <c r="D38" s="34"/>
      <c r="E38" s="34" t="s">
        <v>2</v>
      </c>
      <c r="F38" s="34"/>
      <c r="G38" s="34"/>
      <c r="H38" s="34"/>
      <c r="I38" s="49" t="s">
        <v>3</v>
      </c>
      <c r="J38" s="49"/>
      <c r="K38" s="49"/>
      <c r="L38" s="49"/>
      <c r="M38" s="50" t="s">
        <v>4</v>
      </c>
      <c r="N38" s="50"/>
      <c r="O38" s="50"/>
      <c r="P38" s="50"/>
      <c r="Q38" s="51" t="s">
        <v>5</v>
      </c>
      <c r="R38" s="51"/>
      <c r="S38" s="51"/>
      <c r="T38" s="51"/>
      <c r="U38" s="39" t="s">
        <v>6</v>
      </c>
      <c r="V38" s="39"/>
      <c r="W38" s="39"/>
      <c r="X38" s="39"/>
    </row>
    <row r="39" spans="1:24" x14ac:dyDescent="0.2">
      <c r="A39" s="34" t="s">
        <v>7</v>
      </c>
      <c r="B39" s="34"/>
      <c r="C39" s="34"/>
      <c r="D39" s="34"/>
      <c r="E39" s="34" t="s">
        <v>8</v>
      </c>
      <c r="F39" s="34"/>
      <c r="G39" s="34"/>
      <c r="H39" s="34"/>
      <c r="I39" s="49" t="s">
        <v>9</v>
      </c>
      <c r="J39" s="49"/>
      <c r="K39" s="49"/>
      <c r="L39" s="49"/>
      <c r="M39" s="50" t="s">
        <v>10</v>
      </c>
      <c r="N39" s="50"/>
      <c r="O39" s="50"/>
      <c r="P39" s="50"/>
      <c r="Q39" s="51" t="s">
        <v>11</v>
      </c>
      <c r="R39" s="51"/>
      <c r="S39" s="51"/>
      <c r="T39" s="51"/>
      <c r="U39" s="39" t="s">
        <v>12</v>
      </c>
      <c r="V39" s="39"/>
      <c r="W39" s="39"/>
      <c r="X39" s="39"/>
    </row>
    <row r="40" spans="1:24" ht="36" x14ac:dyDescent="0.2">
      <c r="A40" s="1" t="s">
        <v>13</v>
      </c>
      <c r="B40" s="1" t="s">
        <v>14</v>
      </c>
      <c r="C40" s="1" t="s">
        <v>15</v>
      </c>
      <c r="D40" s="2" t="s">
        <v>16</v>
      </c>
      <c r="E40" s="3" t="s">
        <v>13</v>
      </c>
      <c r="F40" s="1" t="s">
        <v>14</v>
      </c>
      <c r="G40" s="1" t="s">
        <v>15</v>
      </c>
      <c r="H40" s="2" t="s">
        <v>16</v>
      </c>
      <c r="I40" s="4" t="s">
        <v>13</v>
      </c>
      <c r="J40" s="1" t="s">
        <v>14</v>
      </c>
      <c r="K40" s="1" t="s">
        <v>15</v>
      </c>
      <c r="L40" s="2" t="s">
        <v>16</v>
      </c>
      <c r="M40" s="5" t="s">
        <v>13</v>
      </c>
      <c r="N40" s="6" t="s">
        <v>14</v>
      </c>
      <c r="O40" s="6" t="s">
        <v>15</v>
      </c>
      <c r="P40" s="7" t="s">
        <v>16</v>
      </c>
      <c r="Q40" s="8" t="s">
        <v>13</v>
      </c>
      <c r="R40" s="9" t="s">
        <v>14</v>
      </c>
      <c r="S40" s="9" t="s">
        <v>15</v>
      </c>
      <c r="T40" s="10" t="s">
        <v>16</v>
      </c>
      <c r="U40" s="11" t="s">
        <v>13</v>
      </c>
      <c r="V40" s="12" t="s">
        <v>14</v>
      </c>
      <c r="W40" s="12" t="s">
        <v>15</v>
      </c>
      <c r="X40" s="13" t="s">
        <v>16</v>
      </c>
    </row>
    <row r="41" spans="1:24" x14ac:dyDescent="0.2">
      <c r="A41" s="14">
        <v>35</v>
      </c>
      <c r="B41" s="14">
        <v>68</v>
      </c>
      <c r="C41" s="14">
        <v>26</v>
      </c>
      <c r="D41" s="14">
        <v>0</v>
      </c>
      <c r="E41" s="15">
        <v>131</v>
      </c>
      <c r="F41" s="14">
        <v>201</v>
      </c>
      <c r="G41" s="14">
        <v>27</v>
      </c>
      <c r="H41" s="14">
        <v>0</v>
      </c>
      <c r="I41" s="16">
        <v>195</v>
      </c>
      <c r="J41" s="14">
        <f>335+1</f>
        <v>336</v>
      </c>
      <c r="K41" s="14">
        <v>12</v>
      </c>
      <c r="L41" s="14">
        <v>0</v>
      </c>
      <c r="M41" s="17">
        <v>181</v>
      </c>
      <c r="N41" s="18">
        <v>320</v>
      </c>
      <c r="O41" s="18">
        <v>11</v>
      </c>
      <c r="P41" s="18">
        <v>0</v>
      </c>
      <c r="Q41" s="19">
        <v>401</v>
      </c>
      <c r="R41" s="20">
        <f>803+5</f>
        <v>808</v>
      </c>
      <c r="S41" s="20">
        <v>25</v>
      </c>
      <c r="T41" s="20">
        <v>0</v>
      </c>
      <c r="U41" s="21">
        <v>433</v>
      </c>
      <c r="V41" s="22">
        <f>1048+5</f>
        <v>1053</v>
      </c>
      <c r="W41" s="22">
        <v>5</v>
      </c>
      <c r="X41" s="22">
        <v>0</v>
      </c>
    </row>
    <row r="42" spans="1:24" x14ac:dyDescent="0.2">
      <c r="A42" s="31">
        <f>A41+B41+C41+D41</f>
        <v>129</v>
      </c>
      <c r="B42" s="32"/>
      <c r="C42" s="32"/>
      <c r="D42" s="33"/>
      <c r="E42" s="31">
        <f>E41+F41+G41+H41</f>
        <v>359</v>
      </c>
      <c r="F42" s="32"/>
      <c r="G42" s="32"/>
      <c r="H42" s="33"/>
      <c r="I42" s="31">
        <f>I41+J41+K41+L41</f>
        <v>543</v>
      </c>
      <c r="J42" s="32"/>
      <c r="K42" s="32"/>
      <c r="L42" s="33"/>
      <c r="M42" s="40">
        <f>M41+N41+O41+P41</f>
        <v>512</v>
      </c>
      <c r="N42" s="41"/>
      <c r="O42" s="41"/>
      <c r="P42" s="42"/>
      <c r="Q42" s="43">
        <f>Q41+R41+S41+T41</f>
        <v>1234</v>
      </c>
      <c r="R42" s="44"/>
      <c r="S42" s="44"/>
      <c r="T42" s="45"/>
      <c r="U42" s="46">
        <f>U41+V41+W41+X41</f>
        <v>1491</v>
      </c>
      <c r="V42" s="47"/>
      <c r="W42" s="47"/>
      <c r="X42" s="48"/>
    </row>
    <row r="43" spans="1:24" x14ac:dyDescent="0.2">
      <c r="A43" s="36">
        <f>A42/$A$44</f>
        <v>3.0224929709465793E-2</v>
      </c>
      <c r="B43" s="36"/>
      <c r="C43" s="36"/>
      <c r="D43" s="36"/>
      <c r="E43" s="36">
        <f>E42/$A$44</f>
        <v>8.4114339268978447E-2</v>
      </c>
      <c r="F43" s="36"/>
      <c r="G43" s="36"/>
      <c r="H43" s="36"/>
      <c r="I43" s="36">
        <f>I42/$A$44</f>
        <v>0.12722586691658858</v>
      </c>
      <c r="J43" s="36"/>
      <c r="K43" s="36"/>
      <c r="L43" s="36"/>
      <c r="M43" s="37">
        <f>M42/$A$44</f>
        <v>0.11996251171508904</v>
      </c>
      <c r="N43" s="37"/>
      <c r="O43" s="37"/>
      <c r="P43" s="37"/>
      <c r="Q43" s="38">
        <f>Q42/$A$44</f>
        <v>0.28912839737582008</v>
      </c>
      <c r="R43" s="38"/>
      <c r="S43" s="38"/>
      <c r="T43" s="38"/>
      <c r="U43" s="30">
        <f>U42/$A$44</f>
        <v>0.34934395501405813</v>
      </c>
      <c r="V43" s="30"/>
      <c r="W43" s="30"/>
      <c r="X43" s="30"/>
    </row>
    <row r="44" spans="1:24" x14ac:dyDescent="0.2">
      <c r="A44" s="31">
        <f>A42+E42+I42+M42+Q42+U42</f>
        <v>4268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3"/>
    </row>
    <row r="45" spans="1:24" x14ac:dyDescent="0.2">
      <c r="A45" s="34" t="s">
        <v>17</v>
      </c>
      <c r="B45" s="34"/>
      <c r="C45" s="34"/>
      <c r="D45" s="34"/>
      <c r="E45" s="34"/>
      <c r="F45" s="34"/>
      <c r="G45" s="35">
        <v>11655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4" ht="59.25" customHeight="1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</row>
    <row r="47" spans="1:24" x14ac:dyDescent="0.2">
      <c r="A47" s="34" t="s">
        <v>21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</row>
    <row r="48" spans="1:24" x14ac:dyDescent="0.2">
      <c r="A48" s="34" t="s">
        <v>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</row>
    <row r="49" spans="1:24" x14ac:dyDescent="0.2">
      <c r="A49" s="34" t="s">
        <v>1</v>
      </c>
      <c r="B49" s="34"/>
      <c r="C49" s="34"/>
      <c r="D49" s="34"/>
      <c r="E49" s="34" t="s">
        <v>2</v>
      </c>
      <c r="F49" s="34"/>
      <c r="G49" s="34"/>
      <c r="H49" s="34"/>
      <c r="I49" s="49" t="s">
        <v>3</v>
      </c>
      <c r="J49" s="49"/>
      <c r="K49" s="49"/>
      <c r="L49" s="49"/>
      <c r="M49" s="50" t="s">
        <v>4</v>
      </c>
      <c r="N49" s="50"/>
      <c r="O49" s="50"/>
      <c r="P49" s="50"/>
      <c r="Q49" s="51" t="s">
        <v>5</v>
      </c>
      <c r="R49" s="51"/>
      <c r="S49" s="51"/>
      <c r="T49" s="51"/>
      <c r="U49" s="39" t="s">
        <v>6</v>
      </c>
      <c r="V49" s="39"/>
      <c r="W49" s="39"/>
      <c r="X49" s="39"/>
    </row>
    <row r="50" spans="1:24" x14ac:dyDescent="0.2">
      <c r="A50" s="34" t="s">
        <v>7</v>
      </c>
      <c r="B50" s="34"/>
      <c r="C50" s="34"/>
      <c r="D50" s="34"/>
      <c r="E50" s="34" t="s">
        <v>8</v>
      </c>
      <c r="F50" s="34"/>
      <c r="G50" s="34"/>
      <c r="H50" s="34"/>
      <c r="I50" s="49" t="s">
        <v>9</v>
      </c>
      <c r="J50" s="49"/>
      <c r="K50" s="49"/>
      <c r="L50" s="49"/>
      <c r="M50" s="50" t="s">
        <v>10</v>
      </c>
      <c r="N50" s="50"/>
      <c r="O50" s="50"/>
      <c r="P50" s="50"/>
      <c r="Q50" s="51" t="s">
        <v>11</v>
      </c>
      <c r="R50" s="51"/>
      <c r="S50" s="51"/>
      <c r="T50" s="51"/>
      <c r="U50" s="39" t="s">
        <v>12</v>
      </c>
      <c r="V50" s="39"/>
      <c r="W50" s="39"/>
      <c r="X50" s="39"/>
    </row>
    <row r="51" spans="1:24" ht="36" x14ac:dyDescent="0.2">
      <c r="A51" s="1" t="s">
        <v>13</v>
      </c>
      <c r="B51" s="1" t="s">
        <v>14</v>
      </c>
      <c r="C51" s="1" t="s">
        <v>15</v>
      </c>
      <c r="D51" s="2" t="s">
        <v>16</v>
      </c>
      <c r="E51" s="3" t="s">
        <v>13</v>
      </c>
      <c r="F51" s="1" t="s">
        <v>14</v>
      </c>
      <c r="G51" s="1" t="s">
        <v>15</v>
      </c>
      <c r="H51" s="2" t="s">
        <v>16</v>
      </c>
      <c r="I51" s="4" t="s">
        <v>13</v>
      </c>
      <c r="J51" s="1" t="s">
        <v>14</v>
      </c>
      <c r="K51" s="1" t="s">
        <v>15</v>
      </c>
      <c r="L51" s="2" t="s">
        <v>16</v>
      </c>
      <c r="M51" s="5" t="s">
        <v>13</v>
      </c>
      <c r="N51" s="6" t="s">
        <v>14</v>
      </c>
      <c r="O51" s="6" t="s">
        <v>15</v>
      </c>
      <c r="P51" s="7" t="s">
        <v>16</v>
      </c>
      <c r="Q51" s="8" t="s">
        <v>13</v>
      </c>
      <c r="R51" s="9" t="s">
        <v>14</v>
      </c>
      <c r="S51" s="9" t="s">
        <v>15</v>
      </c>
      <c r="T51" s="10" t="s">
        <v>16</v>
      </c>
      <c r="U51" s="11" t="s">
        <v>13</v>
      </c>
      <c r="V51" s="12" t="s">
        <v>14</v>
      </c>
      <c r="W51" s="12" t="s">
        <v>15</v>
      </c>
      <c r="X51" s="13" t="s">
        <v>16</v>
      </c>
    </row>
    <row r="52" spans="1:24" x14ac:dyDescent="0.2">
      <c r="A52" s="1">
        <v>2</v>
      </c>
      <c r="B52" s="1">
        <v>7</v>
      </c>
      <c r="C52" s="1">
        <v>0</v>
      </c>
      <c r="D52" s="1">
        <v>0</v>
      </c>
      <c r="E52" s="3">
        <v>39</v>
      </c>
      <c r="F52" s="1">
        <v>22</v>
      </c>
      <c r="G52" s="1">
        <v>3</v>
      </c>
      <c r="H52" s="1">
        <v>0</v>
      </c>
      <c r="I52" s="4">
        <v>67</v>
      </c>
      <c r="J52" s="1">
        <v>56</v>
      </c>
      <c r="K52" s="1">
        <v>6</v>
      </c>
      <c r="L52" s="1">
        <v>0</v>
      </c>
      <c r="M52" s="5">
        <v>34</v>
      </c>
      <c r="N52" s="6">
        <v>30</v>
      </c>
      <c r="O52" s="6">
        <v>1</v>
      </c>
      <c r="P52" s="6">
        <v>0</v>
      </c>
      <c r="Q52" s="8">
        <v>124</v>
      </c>
      <c r="R52" s="9">
        <v>65</v>
      </c>
      <c r="S52" s="9">
        <v>0</v>
      </c>
      <c r="T52" s="9">
        <v>0</v>
      </c>
      <c r="U52" s="11">
        <v>42</v>
      </c>
      <c r="V52" s="12">
        <v>83</v>
      </c>
      <c r="W52" s="12">
        <v>0</v>
      </c>
      <c r="X52" s="12">
        <v>0</v>
      </c>
    </row>
    <row r="53" spans="1:24" x14ac:dyDescent="0.2">
      <c r="A53" s="52">
        <f>A52+B52+C52+D52</f>
        <v>9</v>
      </c>
      <c r="B53" s="53"/>
      <c r="C53" s="53"/>
      <c r="D53" s="54"/>
      <c r="E53" s="52">
        <f>E52+F52+G52+H52</f>
        <v>64</v>
      </c>
      <c r="F53" s="53"/>
      <c r="G53" s="53"/>
      <c r="H53" s="54"/>
      <c r="I53" s="52">
        <f>I52+J52+K52+L52</f>
        <v>129</v>
      </c>
      <c r="J53" s="53"/>
      <c r="K53" s="53"/>
      <c r="L53" s="54"/>
      <c r="M53" s="55">
        <f>M52+N52+O52+P52</f>
        <v>65</v>
      </c>
      <c r="N53" s="56"/>
      <c r="O53" s="56"/>
      <c r="P53" s="57"/>
      <c r="Q53" s="58">
        <f>Q52+R52+S52+T52</f>
        <v>189</v>
      </c>
      <c r="R53" s="59"/>
      <c r="S53" s="59"/>
      <c r="T53" s="60"/>
      <c r="U53" s="61">
        <f>U52+V52+W52+X52</f>
        <v>125</v>
      </c>
      <c r="V53" s="62"/>
      <c r="W53" s="62"/>
      <c r="X53" s="63"/>
    </row>
    <row r="54" spans="1:24" x14ac:dyDescent="0.2">
      <c r="A54" s="36">
        <f>A53/$A$55</f>
        <v>1.549053356282272E-2</v>
      </c>
      <c r="B54" s="36"/>
      <c r="C54" s="36"/>
      <c r="D54" s="36"/>
      <c r="E54" s="36">
        <f>E53/$A$55</f>
        <v>0.11015490533562823</v>
      </c>
      <c r="F54" s="36"/>
      <c r="G54" s="36"/>
      <c r="H54" s="36"/>
      <c r="I54" s="36">
        <f>I53/$A$55</f>
        <v>0.22203098106712565</v>
      </c>
      <c r="J54" s="36"/>
      <c r="K54" s="36"/>
      <c r="L54" s="36"/>
      <c r="M54" s="37">
        <f>M53/$A$55</f>
        <v>0.11187607573149742</v>
      </c>
      <c r="N54" s="37"/>
      <c r="O54" s="37"/>
      <c r="P54" s="37"/>
      <c r="Q54" s="38">
        <f>Q53/$A$55</f>
        <v>0.3253012048192771</v>
      </c>
      <c r="R54" s="38"/>
      <c r="S54" s="38"/>
      <c r="T54" s="38"/>
      <c r="U54" s="30">
        <f>U53/$A$55</f>
        <v>0.21514629948364888</v>
      </c>
      <c r="V54" s="30"/>
      <c r="W54" s="30"/>
      <c r="X54" s="30"/>
    </row>
    <row r="55" spans="1:24" x14ac:dyDescent="0.2">
      <c r="A55" s="31">
        <f>A53+E53+I53+M53+Q53+U53</f>
        <v>581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3"/>
    </row>
    <row r="56" spans="1:24" x14ac:dyDescent="0.2">
      <c r="A56" s="34" t="s">
        <v>17</v>
      </c>
      <c r="B56" s="34"/>
      <c r="C56" s="34"/>
      <c r="D56" s="34"/>
      <c r="E56" s="34"/>
      <c r="F56" s="34"/>
      <c r="G56" s="35">
        <v>18436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</row>
    <row r="57" spans="1:24" ht="60" customHeight="1" x14ac:dyDescent="0.2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</row>
    <row r="58" spans="1:24" x14ac:dyDescent="0.2">
      <c r="A58" s="34" t="s">
        <v>25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</row>
    <row r="59" spans="1:24" x14ac:dyDescent="0.2">
      <c r="A59" s="34" t="s">
        <v>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</row>
    <row r="60" spans="1:24" x14ac:dyDescent="0.2">
      <c r="A60" s="34" t="s">
        <v>1</v>
      </c>
      <c r="B60" s="34"/>
      <c r="C60" s="34"/>
      <c r="D60" s="34"/>
      <c r="E60" s="34" t="s">
        <v>2</v>
      </c>
      <c r="F60" s="34"/>
      <c r="G60" s="34"/>
      <c r="H60" s="34"/>
      <c r="I60" s="49" t="s">
        <v>3</v>
      </c>
      <c r="J60" s="49"/>
      <c r="K60" s="49"/>
      <c r="L60" s="49"/>
      <c r="M60" s="50" t="s">
        <v>4</v>
      </c>
      <c r="N60" s="50"/>
      <c r="O60" s="50"/>
      <c r="P60" s="50"/>
      <c r="Q60" s="51" t="s">
        <v>5</v>
      </c>
      <c r="R60" s="51"/>
      <c r="S60" s="51"/>
      <c r="T60" s="51"/>
      <c r="U60" s="39" t="s">
        <v>6</v>
      </c>
      <c r="V60" s="39"/>
      <c r="W60" s="39"/>
      <c r="X60" s="39"/>
    </row>
    <row r="61" spans="1:24" x14ac:dyDescent="0.2">
      <c r="A61" s="34" t="s">
        <v>7</v>
      </c>
      <c r="B61" s="34"/>
      <c r="C61" s="34"/>
      <c r="D61" s="34"/>
      <c r="E61" s="34" t="s">
        <v>8</v>
      </c>
      <c r="F61" s="34"/>
      <c r="G61" s="34"/>
      <c r="H61" s="34"/>
      <c r="I61" s="49" t="s">
        <v>9</v>
      </c>
      <c r="J61" s="49"/>
      <c r="K61" s="49"/>
      <c r="L61" s="49"/>
      <c r="M61" s="50" t="s">
        <v>10</v>
      </c>
      <c r="N61" s="50"/>
      <c r="O61" s="50"/>
      <c r="P61" s="50"/>
      <c r="Q61" s="51" t="s">
        <v>11</v>
      </c>
      <c r="R61" s="51"/>
      <c r="S61" s="51"/>
      <c r="T61" s="51"/>
      <c r="U61" s="39" t="s">
        <v>12</v>
      </c>
      <c r="V61" s="39"/>
      <c r="W61" s="39"/>
      <c r="X61" s="39"/>
    </row>
    <row r="62" spans="1:24" ht="26.25" customHeight="1" x14ac:dyDescent="0.2">
      <c r="A62" s="1" t="s">
        <v>13</v>
      </c>
      <c r="B62" s="1" t="s">
        <v>14</v>
      </c>
      <c r="C62" s="1" t="s">
        <v>15</v>
      </c>
      <c r="D62" s="2" t="s">
        <v>16</v>
      </c>
      <c r="E62" s="3" t="s">
        <v>13</v>
      </c>
      <c r="F62" s="1" t="s">
        <v>14</v>
      </c>
      <c r="G62" s="1" t="s">
        <v>15</v>
      </c>
      <c r="H62" s="2" t="s">
        <v>16</v>
      </c>
      <c r="I62" s="4" t="s">
        <v>13</v>
      </c>
      <c r="J62" s="1" t="s">
        <v>14</v>
      </c>
      <c r="K62" s="1" t="s">
        <v>15</v>
      </c>
      <c r="L62" s="2" t="s">
        <v>16</v>
      </c>
      <c r="M62" s="5" t="s">
        <v>13</v>
      </c>
      <c r="N62" s="6" t="s">
        <v>14</v>
      </c>
      <c r="O62" s="6" t="s">
        <v>15</v>
      </c>
      <c r="P62" s="7" t="s">
        <v>16</v>
      </c>
      <c r="Q62" s="8" t="s">
        <v>13</v>
      </c>
      <c r="R62" s="9" t="s">
        <v>14</v>
      </c>
      <c r="S62" s="9" t="s">
        <v>15</v>
      </c>
      <c r="T62" s="10" t="s">
        <v>16</v>
      </c>
      <c r="U62" s="11" t="s">
        <v>13</v>
      </c>
      <c r="V62" s="12" t="s">
        <v>14</v>
      </c>
      <c r="W62" s="12" t="s">
        <v>15</v>
      </c>
      <c r="X62" s="13" t="s">
        <v>16</v>
      </c>
    </row>
    <row r="63" spans="1:24" x14ac:dyDescent="0.2">
      <c r="A63" s="14">
        <v>9</v>
      </c>
      <c r="B63" s="14">
        <v>0</v>
      </c>
      <c r="C63" s="14">
        <v>1</v>
      </c>
      <c r="D63" s="14">
        <v>0</v>
      </c>
      <c r="E63" s="15">
        <v>167</v>
      </c>
      <c r="F63" s="14">
        <v>5</v>
      </c>
      <c r="G63" s="14">
        <v>2</v>
      </c>
      <c r="H63" s="14">
        <v>0</v>
      </c>
      <c r="I63" s="16">
        <v>310</v>
      </c>
      <c r="J63" s="14">
        <v>3</v>
      </c>
      <c r="K63" s="14">
        <v>3</v>
      </c>
      <c r="L63" s="14">
        <v>0</v>
      </c>
      <c r="M63" s="17">
        <v>139</v>
      </c>
      <c r="N63" s="18">
        <v>1</v>
      </c>
      <c r="O63" s="18">
        <v>1</v>
      </c>
      <c r="P63" s="18">
        <v>0</v>
      </c>
      <c r="Q63" s="19">
        <v>529</v>
      </c>
      <c r="R63" s="20">
        <f>1+11</f>
        <v>12</v>
      </c>
      <c r="S63" s="20">
        <v>0</v>
      </c>
      <c r="T63" s="20">
        <v>0</v>
      </c>
      <c r="U63" s="21">
        <v>442</v>
      </c>
      <c r="V63" s="22">
        <f>9+54</f>
        <v>63</v>
      </c>
      <c r="W63" s="22">
        <v>1</v>
      </c>
      <c r="X63" s="22">
        <v>0</v>
      </c>
    </row>
    <row r="64" spans="1:24" x14ac:dyDescent="0.2">
      <c r="A64" s="31">
        <f>A63+B63+C63+D63</f>
        <v>10</v>
      </c>
      <c r="B64" s="32"/>
      <c r="C64" s="32"/>
      <c r="D64" s="33"/>
      <c r="E64" s="31">
        <f>E63+F63+G63+H63</f>
        <v>174</v>
      </c>
      <c r="F64" s="32"/>
      <c r="G64" s="32"/>
      <c r="H64" s="33"/>
      <c r="I64" s="31">
        <f>I63+J63+K63+L63</f>
        <v>316</v>
      </c>
      <c r="J64" s="32"/>
      <c r="K64" s="32"/>
      <c r="L64" s="33"/>
      <c r="M64" s="40">
        <f>M63+N63+O63+P63</f>
        <v>141</v>
      </c>
      <c r="N64" s="41"/>
      <c r="O64" s="41"/>
      <c r="P64" s="42"/>
      <c r="Q64" s="43">
        <f>Q63+R63+S63+T63</f>
        <v>541</v>
      </c>
      <c r="R64" s="44"/>
      <c r="S64" s="44"/>
      <c r="T64" s="45"/>
      <c r="U64" s="46">
        <f>U63+V63+W63+X63</f>
        <v>506</v>
      </c>
      <c r="V64" s="47"/>
      <c r="W64" s="47"/>
      <c r="X64" s="48"/>
    </row>
    <row r="65" spans="1:24" x14ac:dyDescent="0.2">
      <c r="A65" s="36">
        <f>A64/$A$66</f>
        <v>5.9241706161137437E-3</v>
      </c>
      <c r="B65" s="36"/>
      <c r="C65" s="36"/>
      <c r="D65" s="36"/>
      <c r="E65" s="36">
        <f>E64/$A$66</f>
        <v>0.10308056872037914</v>
      </c>
      <c r="F65" s="36"/>
      <c r="G65" s="36"/>
      <c r="H65" s="36"/>
      <c r="I65" s="36">
        <f>I64/$A$66</f>
        <v>0.1872037914691943</v>
      </c>
      <c r="J65" s="36"/>
      <c r="K65" s="36"/>
      <c r="L65" s="36"/>
      <c r="M65" s="37">
        <f>M64/$A$66</f>
        <v>8.3530805687203794E-2</v>
      </c>
      <c r="N65" s="37"/>
      <c r="O65" s="37"/>
      <c r="P65" s="37"/>
      <c r="Q65" s="38">
        <f>Q64/$A$66</f>
        <v>0.32049763033175355</v>
      </c>
      <c r="R65" s="38"/>
      <c r="S65" s="38"/>
      <c r="T65" s="38"/>
      <c r="U65" s="30">
        <f>U64/$A$66</f>
        <v>0.29976303317535546</v>
      </c>
      <c r="V65" s="30"/>
      <c r="W65" s="30"/>
      <c r="X65" s="30"/>
    </row>
    <row r="66" spans="1:24" x14ac:dyDescent="0.2">
      <c r="A66" s="31">
        <f>A64+E64+I64+M64+Q64+U64</f>
        <v>1688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3"/>
    </row>
    <row r="67" spans="1:24" x14ac:dyDescent="0.2">
      <c r="A67" s="34" t="s">
        <v>17</v>
      </c>
      <c r="B67" s="34"/>
      <c r="C67" s="34"/>
      <c r="D67" s="34"/>
      <c r="E67" s="34"/>
      <c r="F67" s="34"/>
      <c r="G67" s="35">
        <v>52258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</row>
  </sheetData>
  <mergeCells count="180">
    <mergeCell ref="A9:X9"/>
    <mergeCell ref="A13:X13"/>
    <mergeCell ref="A24:X24"/>
    <mergeCell ref="A35:X35"/>
    <mergeCell ref="A46:X46"/>
    <mergeCell ref="A57:X57"/>
    <mergeCell ref="A10:F10"/>
    <mergeCell ref="G10:X10"/>
    <mergeCell ref="A7:D7"/>
    <mergeCell ref="E7:H7"/>
    <mergeCell ref="I7:L7"/>
    <mergeCell ref="M7:P7"/>
    <mergeCell ref="Q7:T7"/>
    <mergeCell ref="U7:X7"/>
    <mergeCell ref="A8:D8"/>
    <mergeCell ref="E8:H8"/>
    <mergeCell ref="I8:L8"/>
    <mergeCell ref="M8:P8"/>
    <mergeCell ref="Q8:T8"/>
    <mergeCell ref="U8:X8"/>
    <mergeCell ref="E20:H20"/>
    <mergeCell ref="I20:L20"/>
    <mergeCell ref="M20:P20"/>
    <mergeCell ref="Q20:T20"/>
    <mergeCell ref="A1:X1"/>
    <mergeCell ref="A2:X2"/>
    <mergeCell ref="A3:D3"/>
    <mergeCell ref="E3:H3"/>
    <mergeCell ref="I3:L3"/>
    <mergeCell ref="M3:P3"/>
    <mergeCell ref="Q3:T3"/>
    <mergeCell ref="U3:X3"/>
    <mergeCell ref="A4:D4"/>
    <mergeCell ref="E4:H4"/>
    <mergeCell ref="I4:L4"/>
    <mergeCell ref="M4:P4"/>
    <mergeCell ref="Q4:T4"/>
    <mergeCell ref="U4:X4"/>
    <mergeCell ref="A22:X22"/>
    <mergeCell ref="A23:F23"/>
    <mergeCell ref="G23:X23"/>
    <mergeCell ref="A21:D21"/>
    <mergeCell ref="E21:H21"/>
    <mergeCell ref="I21:L21"/>
    <mergeCell ref="M21:P21"/>
    <mergeCell ref="Q21:T21"/>
    <mergeCell ref="U21:X21"/>
    <mergeCell ref="A25:X25"/>
    <mergeCell ref="A26:X26"/>
    <mergeCell ref="A27:D27"/>
    <mergeCell ref="E27:H27"/>
    <mergeCell ref="I27:L27"/>
    <mergeCell ref="M27:P27"/>
    <mergeCell ref="Q27:T27"/>
    <mergeCell ref="U27:X27"/>
    <mergeCell ref="A14:X14"/>
    <mergeCell ref="A15:X15"/>
    <mergeCell ref="A16:D16"/>
    <mergeCell ref="E16:H16"/>
    <mergeCell ref="I16:L16"/>
    <mergeCell ref="M16:P16"/>
    <mergeCell ref="Q16:T16"/>
    <mergeCell ref="U16:X16"/>
    <mergeCell ref="U20:X20"/>
    <mergeCell ref="A17:D17"/>
    <mergeCell ref="E17:H17"/>
    <mergeCell ref="I17:L17"/>
    <mergeCell ref="M17:P17"/>
    <mergeCell ref="Q17:T17"/>
    <mergeCell ref="U17:X17"/>
    <mergeCell ref="A20:D20"/>
    <mergeCell ref="U28:X28"/>
    <mergeCell ref="A31:D31"/>
    <mergeCell ref="E31:H31"/>
    <mergeCell ref="I31:L31"/>
    <mergeCell ref="M31:P31"/>
    <mergeCell ref="Q31:T31"/>
    <mergeCell ref="U31:X31"/>
    <mergeCell ref="A28:D28"/>
    <mergeCell ref="E28:H28"/>
    <mergeCell ref="I28:L28"/>
    <mergeCell ref="M28:P28"/>
    <mergeCell ref="Q28:T28"/>
    <mergeCell ref="A37:X37"/>
    <mergeCell ref="A38:D38"/>
    <mergeCell ref="E38:H38"/>
    <mergeCell ref="I38:L38"/>
    <mergeCell ref="M38:P38"/>
    <mergeCell ref="Q38:T38"/>
    <mergeCell ref="U38:X38"/>
    <mergeCell ref="U32:X32"/>
    <mergeCell ref="A33:X33"/>
    <mergeCell ref="A34:F34"/>
    <mergeCell ref="G34:X34"/>
    <mergeCell ref="A36:X36"/>
    <mergeCell ref="A32:D32"/>
    <mergeCell ref="E32:H32"/>
    <mergeCell ref="I32:L32"/>
    <mergeCell ref="M32:P32"/>
    <mergeCell ref="Q32:T32"/>
    <mergeCell ref="U39:X39"/>
    <mergeCell ref="A42:D42"/>
    <mergeCell ref="E42:H42"/>
    <mergeCell ref="I42:L42"/>
    <mergeCell ref="M42:P42"/>
    <mergeCell ref="Q42:T42"/>
    <mergeCell ref="U42:X42"/>
    <mergeCell ref="A39:D39"/>
    <mergeCell ref="E39:H39"/>
    <mergeCell ref="I39:L39"/>
    <mergeCell ref="M39:P39"/>
    <mergeCell ref="Q39:T39"/>
    <mergeCell ref="A48:X48"/>
    <mergeCell ref="A49:D49"/>
    <mergeCell ref="E49:H49"/>
    <mergeCell ref="I49:L49"/>
    <mergeCell ref="M49:P49"/>
    <mergeCell ref="Q49:T49"/>
    <mergeCell ref="U49:X49"/>
    <mergeCell ref="U43:X43"/>
    <mergeCell ref="A44:X44"/>
    <mergeCell ref="A45:F45"/>
    <mergeCell ref="G45:X45"/>
    <mergeCell ref="A47:X47"/>
    <mergeCell ref="A43:D43"/>
    <mergeCell ref="E43:H43"/>
    <mergeCell ref="I43:L43"/>
    <mergeCell ref="M43:P43"/>
    <mergeCell ref="Q43:T43"/>
    <mergeCell ref="U50:X50"/>
    <mergeCell ref="A53:D53"/>
    <mergeCell ref="E53:H53"/>
    <mergeCell ref="I53:L53"/>
    <mergeCell ref="M53:P53"/>
    <mergeCell ref="Q53:T53"/>
    <mergeCell ref="U53:X53"/>
    <mergeCell ref="A50:D50"/>
    <mergeCell ref="E50:H50"/>
    <mergeCell ref="I50:L50"/>
    <mergeCell ref="M50:P50"/>
    <mergeCell ref="Q50:T50"/>
    <mergeCell ref="E60:H60"/>
    <mergeCell ref="I60:L60"/>
    <mergeCell ref="M60:P60"/>
    <mergeCell ref="Q60:T60"/>
    <mergeCell ref="U60:X60"/>
    <mergeCell ref="U54:X54"/>
    <mergeCell ref="A55:X55"/>
    <mergeCell ref="A56:F56"/>
    <mergeCell ref="G56:X56"/>
    <mergeCell ref="A58:X58"/>
    <mergeCell ref="A54:D54"/>
    <mergeCell ref="E54:H54"/>
    <mergeCell ref="I54:L54"/>
    <mergeCell ref="M54:P54"/>
    <mergeCell ref="Q54:T54"/>
    <mergeCell ref="E11:X12"/>
    <mergeCell ref="U65:X65"/>
    <mergeCell ref="A66:X66"/>
    <mergeCell ref="A67:F67"/>
    <mergeCell ref="G67:X67"/>
    <mergeCell ref="A65:D65"/>
    <mergeCell ref="E65:H65"/>
    <mergeCell ref="I65:L65"/>
    <mergeCell ref="M65:P65"/>
    <mergeCell ref="Q65:T65"/>
    <mergeCell ref="U61:X61"/>
    <mergeCell ref="A64:D64"/>
    <mergeCell ref="E64:H64"/>
    <mergeCell ref="I64:L64"/>
    <mergeCell ref="M64:P64"/>
    <mergeCell ref="Q64:T64"/>
    <mergeCell ref="U64:X64"/>
    <mergeCell ref="A61:D61"/>
    <mergeCell ref="E61:H61"/>
    <mergeCell ref="I61:L61"/>
    <mergeCell ref="M61:P61"/>
    <mergeCell ref="Q61:T61"/>
    <mergeCell ref="A59:X59"/>
    <mergeCell ref="A60:D6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portrait" verticalDpi="300" r:id="rId1"/>
  <headerFooter>
    <oddHeader>&amp;CAll M1 Vehicles
(CY Fleet - Licensed on 31/12/2020)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Athienitis</dc:creator>
  <cp:lastModifiedBy>User</cp:lastModifiedBy>
  <cp:lastPrinted>2021-04-30T10:31:14Z</cp:lastPrinted>
  <dcterms:created xsi:type="dcterms:W3CDTF">2021-04-28T11:01:35Z</dcterms:created>
  <dcterms:modified xsi:type="dcterms:W3CDTF">2021-05-04T07:29:09Z</dcterms:modified>
</cp:coreProperties>
</file>